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5600" windowHeight="12480" tabRatio="500" activeTab="0"/>
  </bookViews>
  <sheets>
    <sheet name="ehuxcount.csv" sheetId="1" r:id="rId1"/>
  </sheets>
  <definedNames>
    <definedName name="_xlnm.Print_Area" localSheetId="0">'ehuxcount.csv'!$F$6</definedName>
  </definedNames>
  <calcPr fullCalcOnLoad="1"/>
</workbook>
</file>

<file path=xl/sharedStrings.xml><?xml version="1.0" encoding="utf-8"?>
<sst xmlns="http://schemas.openxmlformats.org/spreadsheetml/2006/main" count="42" uniqueCount="29">
  <si>
    <t>Comparison between Ehux (371) microscope and flow cytometer (Guava) counts</t>
  </si>
  <si>
    <t>Microscope Counts</t>
  </si>
  <si>
    <t>Rep1</t>
  </si>
  <si>
    <t>Rep2</t>
  </si>
  <si>
    <t>Rep3</t>
  </si>
  <si>
    <t>cell/ml</t>
  </si>
  <si>
    <t>Average</t>
  </si>
  <si>
    <t>Stdev</t>
  </si>
  <si>
    <t>Stderr</t>
  </si>
  <si>
    <t>%CV</t>
  </si>
  <si>
    <t>Flow Cytometer Counts</t>
  </si>
  <si>
    <t>Dilution</t>
  </si>
  <si>
    <t>Reps</t>
  </si>
  <si>
    <t>Expected</t>
  </si>
  <si>
    <t>Observed</t>
  </si>
  <si>
    <t>1:4 Rep1 - tube</t>
  </si>
  <si>
    <t>1:4 Rep3 - tube</t>
  </si>
  <si>
    <t>1:4 Rep2 - tube</t>
  </si>
  <si>
    <t>%Difference</t>
  </si>
  <si>
    <t>1:10 - tube</t>
  </si>
  <si>
    <t>1:20 - tube</t>
  </si>
  <si>
    <t>Blank - Tube</t>
  </si>
  <si>
    <t>Machine accuracy</t>
  </si>
  <si>
    <t>Tube Average</t>
  </si>
  <si>
    <t>Well average</t>
  </si>
  <si>
    <t>[tube/well - cell/ul]</t>
  </si>
  <si>
    <t>cells/ml</t>
  </si>
  <si>
    <t>expected</t>
  </si>
  <si>
    <t>observed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</si>
</sst>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33" fillId="33" borderId="0" xfId="0" applyFont="1" applyFill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I31" sqref="I31"/>
    </sheetView>
  </sheetViews>
  <sheetFormatPr defaultColWidth="11.00390625" defaultRowHeight="15.75"/>
  <cols>
    <col min="1" max="1" width="20.50390625" style="0" customWidth="1"/>
    <col min="3" max="4" width="17.00390625" style="0" customWidth="1"/>
    <col min="9" max="9" width="12.125" style="0" customWidth="1"/>
  </cols>
  <sheetData>
    <row r="1" ht="15">
      <c r="A1" t="s">
        <v>0</v>
      </c>
    </row>
    <row r="3" spans="1:4" ht="15">
      <c r="A3" s="1" t="s">
        <v>1</v>
      </c>
      <c r="B3" s="1" t="s">
        <v>5</v>
      </c>
      <c r="C3" s="1"/>
      <c r="D3" s="1"/>
    </row>
    <row r="4" spans="1:2" ht="15">
      <c r="A4" t="s">
        <v>2</v>
      </c>
      <c r="B4">
        <v>1180000</v>
      </c>
    </row>
    <row r="5" spans="1:2" ht="15">
      <c r="A5" t="s">
        <v>3</v>
      </c>
      <c r="B5">
        <v>1095000</v>
      </c>
    </row>
    <row r="6" spans="1:2" ht="15">
      <c r="A6" t="s">
        <v>4</v>
      </c>
      <c r="B6">
        <v>1345000</v>
      </c>
    </row>
    <row r="7" spans="1:2" ht="15">
      <c r="A7" s="1" t="s">
        <v>6</v>
      </c>
      <c r="B7">
        <f>AVERAGE(B4:B6)</f>
        <v>1206666.6666666667</v>
      </c>
    </row>
    <row r="8" spans="1:2" ht="15">
      <c r="A8" s="1" t="s">
        <v>7</v>
      </c>
      <c r="B8">
        <f>STDEV(B4:B6)</f>
        <v>127115.43310445562</v>
      </c>
    </row>
    <row r="9" spans="1:2" ht="15">
      <c r="A9" s="1" t="s">
        <v>8</v>
      </c>
      <c r="B9">
        <f>B8/(SQRT(3))</f>
        <v>73390.12952101332</v>
      </c>
    </row>
    <row r="10" spans="1:2" ht="15">
      <c r="A10" s="1" t="s">
        <v>9</v>
      </c>
      <c r="B10">
        <f>(B8/B7)*100</f>
        <v>10.534428157827813</v>
      </c>
    </row>
    <row r="11" ht="15">
      <c r="A11" s="1"/>
    </row>
    <row r="12" spans="1:9" ht="15">
      <c r="A12" s="1" t="s">
        <v>10</v>
      </c>
      <c r="C12" t="s">
        <v>27</v>
      </c>
      <c r="D12" t="s">
        <v>28</v>
      </c>
      <c r="E12" s="8" t="s">
        <v>26</v>
      </c>
      <c r="F12" s="8"/>
      <c r="I12" t="s">
        <v>22</v>
      </c>
    </row>
    <row r="13" spans="1:7" ht="15">
      <c r="A13" s="1" t="s">
        <v>11</v>
      </c>
      <c r="B13" t="s">
        <v>12</v>
      </c>
      <c r="C13" t="s">
        <v>25</v>
      </c>
      <c r="D13" t="s">
        <v>25</v>
      </c>
      <c r="E13" t="s">
        <v>13</v>
      </c>
      <c r="F13" t="s">
        <v>14</v>
      </c>
      <c r="G13" s="1" t="s">
        <v>18</v>
      </c>
    </row>
    <row r="14" spans="1:10" ht="15">
      <c r="A14" s="2" t="s">
        <v>15</v>
      </c>
      <c r="B14">
        <v>1</v>
      </c>
      <c r="C14">
        <f>E14/1000</f>
        <v>301.6666666666667</v>
      </c>
      <c r="D14">
        <f>F14/1000</f>
        <v>298.959</v>
      </c>
      <c r="E14">
        <f>B$7/4</f>
        <v>301666.6666666667</v>
      </c>
      <c r="F14">
        <v>298959</v>
      </c>
      <c r="G14" s="1">
        <f aca="true" t="shared" si="0" ref="G14:G20">(1-(F14/E14))*100</f>
        <v>0.8975690607734843</v>
      </c>
      <c r="I14" t="s">
        <v>23</v>
      </c>
      <c r="J14">
        <f>AVERAGE(F14:F16)</f>
        <v>288409.3333333333</v>
      </c>
    </row>
    <row r="15" spans="1:10" ht="15">
      <c r="A15" s="3"/>
      <c r="B15">
        <v>2</v>
      </c>
      <c r="C15">
        <f aca="true" t="shared" si="1" ref="C15:D20">E15/1000</f>
        <v>301.6666666666667</v>
      </c>
      <c r="D15">
        <f t="shared" si="1"/>
        <v>276.921</v>
      </c>
      <c r="E15">
        <f>B$7/4</f>
        <v>301666.6666666667</v>
      </c>
      <c r="F15">
        <v>276921</v>
      </c>
      <c r="G15" s="1">
        <f t="shared" si="0"/>
        <v>8.202983425414367</v>
      </c>
      <c r="I15" t="s">
        <v>7</v>
      </c>
      <c r="J15">
        <f>STDEV(F14:F16)</f>
        <v>11048.94485158349</v>
      </c>
    </row>
    <row r="16" spans="1:10" ht="15">
      <c r="A16" s="3"/>
      <c r="B16">
        <v>3</v>
      </c>
      <c r="C16">
        <f t="shared" si="1"/>
        <v>301.6666666666667</v>
      </c>
      <c r="D16">
        <f t="shared" si="1"/>
        <v>289.348</v>
      </c>
      <c r="E16">
        <f>B$7/4</f>
        <v>301666.6666666667</v>
      </c>
      <c r="F16">
        <v>289348</v>
      </c>
      <c r="G16" s="1">
        <f t="shared" si="0"/>
        <v>4.083535911602221</v>
      </c>
      <c r="I16" t="s">
        <v>8</v>
      </c>
      <c r="J16">
        <f>J15/(SQRT(3))</f>
        <v>6379.1112843230585</v>
      </c>
    </row>
    <row r="17" spans="1:10" ht="15">
      <c r="A17" s="3" t="s">
        <v>17</v>
      </c>
      <c r="B17">
        <v>1</v>
      </c>
      <c r="C17">
        <f t="shared" si="1"/>
        <v>301.6666666666667</v>
      </c>
      <c r="D17">
        <f t="shared" si="1"/>
        <v>290.116</v>
      </c>
      <c r="E17">
        <f>B$7/4</f>
        <v>301666.6666666667</v>
      </c>
      <c r="F17">
        <v>290116</v>
      </c>
      <c r="G17" s="1">
        <f t="shared" si="0"/>
        <v>3.828950276243104</v>
      </c>
      <c r="I17" t="s">
        <v>9</v>
      </c>
      <c r="J17">
        <f>(J15/J14)*100</f>
        <v>3.830994206700485</v>
      </c>
    </row>
    <row r="18" spans="1:7" ht="15">
      <c r="A18" s="3" t="s">
        <v>16</v>
      </c>
      <c r="B18">
        <v>1</v>
      </c>
      <c r="C18">
        <f t="shared" si="1"/>
        <v>301.6666666666667</v>
      </c>
      <c r="D18">
        <f t="shared" si="1"/>
        <v>304.961</v>
      </c>
      <c r="E18">
        <f>B$7/4</f>
        <v>301666.6666666667</v>
      </c>
      <c r="F18">
        <v>304961</v>
      </c>
      <c r="G18" s="1">
        <f t="shared" si="0"/>
        <v>-1.0920441988950147</v>
      </c>
    </row>
    <row r="19" spans="1:7" s="5" customFormat="1" ht="15">
      <c r="A19" s="4" t="s">
        <v>19</v>
      </c>
      <c r="B19" s="5">
        <v>1</v>
      </c>
      <c r="C19" s="5">
        <f t="shared" si="1"/>
        <v>120.66666666666667</v>
      </c>
      <c r="D19">
        <f t="shared" si="1"/>
        <v>40.2954</v>
      </c>
      <c r="E19" s="5">
        <f>B7/10</f>
        <v>120666.66666666667</v>
      </c>
      <c r="F19" s="5">
        <v>40295.4</v>
      </c>
      <c r="G19" s="7">
        <f t="shared" si="0"/>
        <v>66.60602209944751</v>
      </c>
    </row>
    <row r="20" spans="1:7" s="5" customFormat="1" ht="15">
      <c r="A20" s="4" t="s">
        <v>20</v>
      </c>
      <c r="B20" s="5">
        <v>1</v>
      </c>
      <c r="C20" s="5">
        <f t="shared" si="1"/>
        <v>60.333333333333336</v>
      </c>
      <c r="D20">
        <f t="shared" si="1"/>
        <v>25.6398</v>
      </c>
      <c r="E20" s="5">
        <f>B7/20</f>
        <v>60333.333333333336</v>
      </c>
      <c r="F20" s="5">
        <v>25639.8</v>
      </c>
      <c r="G20" s="7">
        <f t="shared" si="0"/>
        <v>57.503093922651935</v>
      </c>
    </row>
    <row r="21" spans="1:7" ht="15">
      <c r="A21" s="3" t="s">
        <v>21</v>
      </c>
      <c r="B21">
        <v>1</v>
      </c>
      <c r="F21">
        <v>129.249</v>
      </c>
      <c r="G21" s="1"/>
    </row>
    <row r="22" spans="1:7" ht="15">
      <c r="A22" s="3"/>
      <c r="G22" s="1"/>
    </row>
    <row r="23" spans="1:10" ht="15">
      <c r="A23" s="2" t="s">
        <v>15</v>
      </c>
      <c r="B23">
        <v>1</v>
      </c>
      <c r="C23">
        <f>E23/1000</f>
        <v>301.6666666666667</v>
      </c>
      <c r="D23">
        <f>F23/1000</f>
        <v>237.96</v>
      </c>
      <c r="E23">
        <f>B$7/4</f>
        <v>301666.6666666667</v>
      </c>
      <c r="F23">
        <v>237960</v>
      </c>
      <c r="G23" s="1">
        <f>(1-(F23/E23))*100</f>
        <v>21.118232044198905</v>
      </c>
      <c r="I23" t="s">
        <v>24</v>
      </c>
      <c r="J23">
        <f>AVERAGE(F23:F25)</f>
        <v>231078.66666666666</v>
      </c>
    </row>
    <row r="24" spans="1:10" ht="15">
      <c r="A24" s="3"/>
      <c r="B24">
        <v>2</v>
      </c>
      <c r="C24">
        <f aca="true" t="shared" si="2" ref="C24:D29">E24/1000</f>
        <v>301.6666666666667</v>
      </c>
      <c r="D24">
        <f t="shared" si="2"/>
        <v>226.05</v>
      </c>
      <c r="E24">
        <f>B$7/4</f>
        <v>301666.6666666667</v>
      </c>
      <c r="F24">
        <v>226050</v>
      </c>
      <c r="G24" s="1">
        <f aca="true" t="shared" si="3" ref="G24:G29">(1-(F24/E24))*100</f>
        <v>25.066298342541437</v>
      </c>
      <c r="I24" t="s">
        <v>7</v>
      </c>
      <c r="J24">
        <f>STDEV(F23:F25)</f>
        <v>6167.3580513322995</v>
      </c>
    </row>
    <row r="25" spans="1:10" ht="15">
      <c r="A25" s="3"/>
      <c r="B25">
        <v>3</v>
      </c>
      <c r="C25">
        <f t="shared" si="2"/>
        <v>301.6666666666667</v>
      </c>
      <c r="D25">
        <f t="shared" si="2"/>
        <v>229.226</v>
      </c>
      <c r="E25">
        <f>B$7/4</f>
        <v>301666.6666666667</v>
      </c>
      <c r="F25">
        <v>229226</v>
      </c>
      <c r="G25" s="1">
        <f t="shared" si="3"/>
        <v>24.013480662983433</v>
      </c>
      <c r="I25" t="s">
        <v>8</v>
      </c>
      <c r="J25">
        <f>J24/(SQRT(3))</f>
        <v>3560.725831125509</v>
      </c>
    </row>
    <row r="26" spans="1:10" ht="15">
      <c r="A26" s="3" t="s">
        <v>17</v>
      </c>
      <c r="B26">
        <v>1</v>
      </c>
      <c r="C26">
        <f t="shared" si="2"/>
        <v>301.6666666666667</v>
      </c>
      <c r="D26">
        <f t="shared" si="2"/>
        <v>225.35</v>
      </c>
      <c r="E26">
        <f>B$7/4</f>
        <v>301666.6666666667</v>
      </c>
      <c r="F26">
        <v>225350</v>
      </c>
      <c r="G26" s="1">
        <f t="shared" si="3"/>
        <v>25.29834254143647</v>
      </c>
      <c r="I26" t="s">
        <v>9</v>
      </c>
      <c r="J26">
        <f>(J24/J23)*100</f>
        <v>2.6689430661415305</v>
      </c>
    </row>
    <row r="27" spans="1:7" ht="15">
      <c r="A27" s="3" t="s">
        <v>16</v>
      </c>
      <c r="B27">
        <v>1</v>
      </c>
      <c r="C27">
        <f t="shared" si="2"/>
        <v>301.6666666666667</v>
      </c>
      <c r="D27">
        <f t="shared" si="2"/>
        <v>236.7</v>
      </c>
      <c r="E27">
        <f>B$7/4</f>
        <v>301666.6666666667</v>
      </c>
      <c r="F27">
        <v>236700</v>
      </c>
      <c r="G27" s="1">
        <f t="shared" si="3"/>
        <v>21.535911602209946</v>
      </c>
    </row>
    <row r="28" spans="1:7" ht="15">
      <c r="A28" s="3" t="s">
        <v>19</v>
      </c>
      <c r="B28">
        <v>1</v>
      </c>
      <c r="C28" s="6">
        <f t="shared" si="2"/>
        <v>120.66666666666667</v>
      </c>
      <c r="D28">
        <f t="shared" si="2"/>
        <v>85.7525</v>
      </c>
      <c r="E28">
        <f>B$7/10</f>
        <v>120666.66666666667</v>
      </c>
      <c r="F28">
        <v>85752.5</v>
      </c>
      <c r="G28" s="1">
        <f t="shared" si="3"/>
        <v>28.934392265193377</v>
      </c>
    </row>
    <row r="29" spans="1:7" ht="15">
      <c r="A29" s="3" t="s">
        <v>20</v>
      </c>
      <c r="B29">
        <v>1</v>
      </c>
      <c r="C29" s="6">
        <f t="shared" si="2"/>
        <v>60.333333333333336</v>
      </c>
      <c r="D29">
        <f t="shared" si="2"/>
        <v>43.720099999999995</v>
      </c>
      <c r="E29">
        <f>B7/20</f>
        <v>60333.333333333336</v>
      </c>
      <c r="F29">
        <v>43720.1</v>
      </c>
      <c r="G29" s="1">
        <f t="shared" si="3"/>
        <v>27.5357458563536</v>
      </c>
    </row>
    <row r="30" spans="1:6" ht="15">
      <c r="A30" s="3" t="s">
        <v>21</v>
      </c>
      <c r="B30">
        <v>1</v>
      </c>
      <c r="F30">
        <v>80.7805</v>
      </c>
    </row>
  </sheetData>
  <sheetProtection/>
  <mergeCells count="1">
    <mergeCell ref="E12:F12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Harvey</dc:creator>
  <cp:keywords/>
  <dc:description/>
  <cp:lastModifiedBy>Elizabeth Harvey</cp:lastModifiedBy>
  <cp:lastPrinted>2013-05-14T13:59:42Z</cp:lastPrinted>
  <dcterms:created xsi:type="dcterms:W3CDTF">2013-05-14T13:19:40Z</dcterms:created>
  <dcterms:modified xsi:type="dcterms:W3CDTF">2013-05-14T17:04:38Z</dcterms:modified>
  <cp:category/>
  <cp:version/>
  <cp:contentType/>
  <cp:contentStatus/>
</cp:coreProperties>
</file>